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5" windowWidth="17115" windowHeight="14205" activeTab="0"/>
  </bookViews>
  <sheets>
    <sheet name="リフター計算" sheetId="1" r:id="rId1"/>
    <sheet name="水平走行" sheetId="2" r:id="rId2"/>
    <sheet name="暫定モーター出力" sheetId="3" r:id="rId3"/>
    <sheet name="キー面圧" sheetId="4" r:id="rId4"/>
  </sheets>
  <definedNames>
    <definedName name="_xlnm.Print_Area" localSheetId="0">'リフター計算'!$A$1:$J$47</definedName>
  </definedNames>
  <calcPr fullCalcOnLoad="1"/>
</workbook>
</file>

<file path=xl/sharedStrings.xml><?xml version="1.0" encoding="utf-8"?>
<sst xmlns="http://schemas.openxmlformats.org/spreadsheetml/2006/main" count="133" uniqueCount="113">
  <si>
    <t>加速時間</t>
  </si>
  <si>
    <t>sec</t>
  </si>
  <si>
    <t>モーター定格トルク</t>
  </si>
  <si>
    <t>Kg</t>
  </si>
  <si>
    <t>ｃm</t>
  </si>
  <si>
    <t>Kgf.cm</t>
  </si>
  <si>
    <t>Kgf.cm.s2</t>
  </si>
  <si>
    <t>入力セル</t>
  </si>
  <si>
    <t>加速トルク</t>
  </si>
  <si>
    <t>kgf.cm</t>
  </si>
  <si>
    <t>モーター最大トルク</t>
  </si>
  <si>
    <t>N.m</t>
  </si>
  <si>
    <t>Kgf.cm2</t>
  </si>
  <si>
    <t>入力アイテム</t>
  </si>
  <si>
    <t>摩擦係数</t>
  </si>
  <si>
    <t>効率</t>
  </si>
  <si>
    <t>速度</t>
  </si>
  <si>
    <t>重量</t>
  </si>
  <si>
    <t>必要モーター出力</t>
  </si>
  <si>
    <t>車輪径</t>
  </si>
  <si>
    <t>車軸換算GD2</t>
  </si>
  <si>
    <t>減速比</t>
  </si>
  <si>
    <t>モーター軸換算GD2</t>
  </si>
  <si>
    <t>MGD2</t>
  </si>
  <si>
    <t>モーター軸換算加速トルク</t>
  </si>
  <si>
    <t>加速モーター出力</t>
  </si>
  <si>
    <t>μ</t>
  </si>
  <si>
    <t>η</t>
  </si>
  <si>
    <t>ｖ</t>
  </si>
  <si>
    <t>m/s</t>
  </si>
  <si>
    <t>Ｗ</t>
  </si>
  <si>
    <t>Kgf</t>
  </si>
  <si>
    <t>W</t>
  </si>
  <si>
    <t>t</t>
  </si>
  <si>
    <t>D</t>
  </si>
  <si>
    <t>mm</t>
  </si>
  <si>
    <t>GD2</t>
  </si>
  <si>
    <t>kgf.m2</t>
  </si>
  <si>
    <t>n</t>
  </si>
  <si>
    <t>kgf.m2</t>
  </si>
  <si>
    <t>Ｔ</t>
  </si>
  <si>
    <t>kgf.m</t>
  </si>
  <si>
    <t>F</t>
  </si>
  <si>
    <t>Np</t>
  </si>
  <si>
    <t>Nw</t>
  </si>
  <si>
    <t>μ</t>
  </si>
  <si>
    <t>w</t>
  </si>
  <si>
    <t>η</t>
  </si>
  <si>
    <t>To</t>
  </si>
  <si>
    <t>Jw</t>
  </si>
  <si>
    <t>Jgd2</t>
  </si>
  <si>
    <t>摩擦係数</t>
  </si>
  <si>
    <t>モーター換算負荷トルク</t>
  </si>
  <si>
    <t>負荷イナーシャ</t>
  </si>
  <si>
    <t>負荷GD2</t>
  </si>
  <si>
    <t>上下駆動のときは、To(モーター換算負荷トルク)の値がモーター定格トルクの70%以内となること</t>
  </si>
  <si>
    <t>負荷イナーシャはモーターイナーシャ比をメーカー許容値内とする。　大型は通常５倍以内、小型は１０倍以内が目安</t>
  </si>
  <si>
    <t>最高速度</t>
  </si>
  <si>
    <t>cm/sec</t>
  </si>
  <si>
    <t>kgf.cm</t>
  </si>
  <si>
    <t>出力回転数</t>
  </si>
  <si>
    <t>rpm</t>
  </si>
  <si>
    <t>必要トルク</t>
  </si>
  <si>
    <t>Kg.m</t>
  </si>
  <si>
    <t>モーター容量</t>
  </si>
  <si>
    <t>出力トルク</t>
  </si>
  <si>
    <t>rpm</t>
  </si>
  <si>
    <t>Kg.m</t>
  </si>
  <si>
    <t>Kw</t>
  </si>
  <si>
    <t>最高回転数</t>
  </si>
  <si>
    <t>rpm</t>
  </si>
  <si>
    <t>Kg.cm</t>
  </si>
  <si>
    <t>モーター回転数</t>
  </si>
  <si>
    <t>KW</t>
  </si>
  <si>
    <t>入力カーソル</t>
  </si>
  <si>
    <t>キーの面圧許容荷重計算</t>
  </si>
  <si>
    <t>この色の箇所を入力してください</t>
  </si>
  <si>
    <t>キー高さ (t)</t>
  </si>
  <si>
    <t>キー長さ (L)</t>
  </si>
  <si>
    <t>軸の直径 (d)</t>
  </si>
  <si>
    <t>キーの面圧</t>
  </si>
  <si>
    <t>mm</t>
  </si>
  <si>
    <t>mm</t>
  </si>
  <si>
    <t>トルク (T)</t>
  </si>
  <si>
    <t>kgf/m</t>
  </si>
  <si>
    <t>kgf/mm2</t>
  </si>
  <si>
    <t>外部負荷（上下重量）</t>
  </si>
  <si>
    <t>Kw</t>
  </si>
  <si>
    <t>モーター軸換算イナーシャ</t>
  </si>
  <si>
    <r>
      <t>I</t>
    </r>
    <r>
      <rPr>
        <sz val="11"/>
        <rFont val="ＭＳ Ｐゴシック"/>
        <family val="3"/>
      </rPr>
      <t>w</t>
    </r>
  </si>
  <si>
    <t>モーターイナーシャ</t>
  </si>
  <si>
    <r>
      <t>j</t>
    </r>
    <r>
      <rPr>
        <sz val="11"/>
        <rFont val="ＭＳ Ｐゴシック"/>
        <family val="3"/>
      </rPr>
      <t>m</t>
    </r>
  </si>
  <si>
    <t>モーター/負荷イナーシャ比</t>
  </si>
  <si>
    <t>合計必要モーター出力</t>
  </si>
  <si>
    <r>
      <t>T</t>
    </r>
    <r>
      <rPr>
        <sz val="11"/>
        <rFont val="ＭＳ Ｐゴシック"/>
        <family val="3"/>
      </rPr>
      <t>P</t>
    </r>
  </si>
  <si>
    <t>FP</t>
  </si>
  <si>
    <t>GP</t>
  </si>
  <si>
    <t>ピニオン径</t>
  </si>
  <si>
    <t>（リフト重量）</t>
  </si>
  <si>
    <t>製品重量15Kg</t>
  </si>
  <si>
    <t>φ８０バランスシリンダーで150Ｋｇをバランスさせる</t>
  </si>
  <si>
    <t>減速比分子</t>
  </si>
  <si>
    <t>減速比分母</t>
  </si>
  <si>
    <t>ラック&amp;ピニオン方式</t>
  </si>
  <si>
    <t>アンバランス重量</t>
  </si>
  <si>
    <t>FA</t>
  </si>
  <si>
    <t>横送り荷重</t>
  </si>
  <si>
    <t>1500mmを5SEC</t>
  </si>
  <si>
    <t>水平走行台車モーター選定</t>
  </si>
  <si>
    <t>モーター軸換算全GD2</t>
  </si>
  <si>
    <t>1/15</t>
  </si>
  <si>
    <t>28ローダー リフター</t>
  </si>
  <si>
    <t>＃28ローダー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</si>
</sst>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#&quot;SEC&quot;"/>
    <numFmt numFmtId="181" formatCode="[$€-2]\ #,##0.00_);[Red]\([$€-2]\ #,##0.00\)"/>
    <numFmt numFmtId="182" formatCode="0.00_ 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3" borderId="0" xfId="0" applyFill="1" applyAlignment="1">
      <alignment/>
    </xf>
    <xf numFmtId="0" fontId="0" fillId="0" borderId="0" xfId="22">
      <alignment vertical="center"/>
      <protection/>
    </xf>
    <xf numFmtId="0" fontId="0" fillId="3" borderId="0" xfId="22" applyFill="1">
      <alignment vertical="center"/>
      <protection/>
    </xf>
    <xf numFmtId="0" fontId="0" fillId="0" borderId="1" xfId="22" applyBorder="1">
      <alignment vertical="center"/>
      <protection/>
    </xf>
    <xf numFmtId="0" fontId="0" fillId="3" borderId="1" xfId="22" applyFill="1" applyBorder="1">
      <alignment vertical="center"/>
      <protection/>
    </xf>
    <xf numFmtId="0" fontId="0" fillId="0" borderId="1" xfId="22" applyFill="1" applyBorder="1">
      <alignment vertical="center"/>
      <protection/>
    </xf>
    <xf numFmtId="0" fontId="0" fillId="4" borderId="0" xfId="22" applyFill="1">
      <alignment vertical="center"/>
      <protection/>
    </xf>
    <xf numFmtId="0" fontId="0" fillId="0" borderId="0" xfId="22" applyFont="1">
      <alignment vertical="center"/>
      <protection/>
    </xf>
    <xf numFmtId="0" fontId="0" fillId="0" borderId="1" xfId="22" applyFont="1" applyBorder="1">
      <alignment vertical="center"/>
      <protection/>
    </xf>
    <xf numFmtId="0" fontId="5" fillId="0" borderId="0" xfId="21" applyFont="1">
      <alignment vertical="center"/>
      <protection/>
    </xf>
    <xf numFmtId="0" fontId="0" fillId="0" borderId="0" xfId="21">
      <alignment vertical="center"/>
      <protection/>
    </xf>
    <xf numFmtId="0" fontId="5" fillId="0" borderId="1" xfId="21" applyFont="1" applyFill="1" applyBorder="1" applyAlignment="1">
      <alignment horizontal="left" vertical="center"/>
      <protection/>
    </xf>
    <xf numFmtId="0" fontId="5" fillId="3" borderId="1" xfId="21" applyFont="1" applyFill="1" applyBorder="1">
      <alignment vertical="center"/>
      <protection/>
    </xf>
    <xf numFmtId="0" fontId="5" fillId="0" borderId="1" xfId="21" applyFont="1" applyBorder="1">
      <alignment vertical="center"/>
      <protection/>
    </xf>
    <xf numFmtId="0" fontId="5" fillId="0" borderId="1" xfId="21" applyFont="1" applyBorder="1" applyAlignment="1">
      <alignment vertical="center"/>
      <protection/>
    </xf>
    <xf numFmtId="182" fontId="5" fillId="0" borderId="1" xfId="21" applyNumberFormat="1" applyFont="1" applyBorder="1">
      <alignment vertical="center"/>
      <protection/>
    </xf>
    <xf numFmtId="56" fontId="0" fillId="0" borderId="0" xfId="22" applyNumberFormat="1" applyFont="1" quotePrefix="1">
      <alignment vertical="center"/>
      <protection/>
    </xf>
    <xf numFmtId="0" fontId="0" fillId="0" borderId="0" xfId="0" applyFill="1" applyBorder="1" applyAlignment="1">
      <alignment/>
    </xf>
    <xf numFmtId="0" fontId="0" fillId="3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22" applyBorder="1">
      <alignment vertical="center"/>
      <protection/>
    </xf>
    <xf numFmtId="0" fontId="0" fillId="3" borderId="0" xfId="22" applyFill="1" applyBorder="1">
      <alignment vertical="center"/>
      <protection/>
    </xf>
    <xf numFmtId="0" fontId="0" fillId="4" borderId="0" xfId="0" applyFill="1" applyBorder="1" applyAlignment="1">
      <alignment/>
    </xf>
    <xf numFmtId="0" fontId="0" fillId="2" borderId="0" xfId="0" applyFill="1" applyBorder="1" applyAlignment="1">
      <alignment/>
    </xf>
    <xf numFmtId="0" fontId="0" fillId="0" borderId="0" xfId="0" applyFill="1" applyAlignment="1">
      <alignment horizontal="left" wrapText="1"/>
    </xf>
    <xf numFmtId="0" fontId="5" fillId="3" borderId="2" xfId="21" applyFont="1" applyFill="1" applyBorder="1" applyAlignment="1">
      <alignment horizontal="left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キーの面圧強度" xfId="21"/>
    <cellStyle name="標準_モーター出力計算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7</xdr:row>
      <xdr:rowOff>9525</xdr:rowOff>
    </xdr:from>
    <xdr:to>
      <xdr:col>4</xdr:col>
      <xdr:colOff>3400425</xdr:colOff>
      <xdr:row>46</xdr:row>
      <xdr:rowOff>142875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209675"/>
          <a:ext cx="5095875" cy="6819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6</xdr:col>
      <xdr:colOff>1743075</xdr:colOff>
      <xdr:row>27</xdr:row>
      <xdr:rowOff>0</xdr:rowOff>
    </xdr:from>
    <xdr:to>
      <xdr:col>8</xdr:col>
      <xdr:colOff>504825</xdr:colOff>
      <xdr:row>28</xdr:row>
      <xdr:rowOff>47625</xdr:rowOff>
    </xdr:to>
    <xdr:sp>
      <xdr:nvSpPr>
        <xdr:cNvPr id="2" name="Rectangle 17"/>
        <xdr:cNvSpPr>
          <a:spLocks/>
        </xdr:cNvSpPr>
      </xdr:nvSpPr>
      <xdr:spPr>
        <a:xfrm>
          <a:off x="7429500" y="4629150"/>
          <a:ext cx="1400175" cy="219075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1714500</xdr:colOff>
      <xdr:row>29</xdr:row>
      <xdr:rowOff>123825</xdr:rowOff>
    </xdr:from>
    <xdr:to>
      <xdr:col>8</xdr:col>
      <xdr:colOff>447675</xdr:colOff>
      <xdr:row>31</xdr:row>
      <xdr:rowOff>0</xdr:rowOff>
    </xdr:to>
    <xdr:sp>
      <xdr:nvSpPr>
        <xdr:cNvPr id="3" name="Rectangle 18"/>
        <xdr:cNvSpPr>
          <a:spLocks/>
        </xdr:cNvSpPr>
      </xdr:nvSpPr>
      <xdr:spPr>
        <a:xfrm>
          <a:off x="7400925" y="5095875"/>
          <a:ext cx="1371600" cy="219075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1657350</xdr:colOff>
      <xdr:row>12</xdr:row>
      <xdr:rowOff>152400</xdr:rowOff>
    </xdr:from>
    <xdr:to>
      <xdr:col>8</xdr:col>
      <xdr:colOff>581025</xdr:colOff>
      <xdr:row>14</xdr:row>
      <xdr:rowOff>28575</xdr:rowOff>
    </xdr:to>
    <xdr:sp>
      <xdr:nvSpPr>
        <xdr:cNvPr id="4" name="Rectangle 19"/>
        <xdr:cNvSpPr>
          <a:spLocks/>
        </xdr:cNvSpPr>
      </xdr:nvSpPr>
      <xdr:spPr>
        <a:xfrm>
          <a:off x="7343775" y="2209800"/>
          <a:ext cx="1562100" cy="219075"/>
        </a:xfrm>
        <a:prstGeom prst="rect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1657350</xdr:colOff>
      <xdr:row>31</xdr:row>
      <xdr:rowOff>161925</xdr:rowOff>
    </xdr:from>
    <xdr:to>
      <xdr:col>8</xdr:col>
      <xdr:colOff>495300</xdr:colOff>
      <xdr:row>33</xdr:row>
      <xdr:rowOff>38100</xdr:rowOff>
    </xdr:to>
    <xdr:sp>
      <xdr:nvSpPr>
        <xdr:cNvPr id="5" name="Rectangle 20"/>
        <xdr:cNvSpPr>
          <a:spLocks/>
        </xdr:cNvSpPr>
      </xdr:nvSpPr>
      <xdr:spPr>
        <a:xfrm>
          <a:off x="7343775" y="5476875"/>
          <a:ext cx="1476375" cy="219075"/>
        </a:xfrm>
        <a:prstGeom prst="rect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29</xdr:row>
      <xdr:rowOff>152400</xdr:rowOff>
    </xdr:from>
    <xdr:to>
      <xdr:col>6</xdr:col>
      <xdr:colOff>361950</xdr:colOff>
      <xdr:row>41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124450"/>
          <a:ext cx="5505450" cy="1971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</xdr:colOff>
      <xdr:row>50</xdr:row>
      <xdr:rowOff>123825</xdr:rowOff>
    </xdr:from>
    <xdr:to>
      <xdr:col>5</xdr:col>
      <xdr:colOff>38100</xdr:colOff>
      <xdr:row>56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8696325"/>
          <a:ext cx="4543425" cy="1038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95250</xdr:colOff>
      <xdr:row>43</xdr:row>
      <xdr:rowOff>57150</xdr:rowOff>
    </xdr:from>
    <xdr:to>
      <xdr:col>5</xdr:col>
      <xdr:colOff>561975</xdr:colOff>
      <xdr:row>49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" y="7429500"/>
          <a:ext cx="5048250" cy="1009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495300</xdr:colOff>
      <xdr:row>57</xdr:row>
      <xdr:rowOff>38100</xdr:rowOff>
    </xdr:from>
    <xdr:to>
      <xdr:col>3</xdr:col>
      <xdr:colOff>323850</xdr:colOff>
      <xdr:row>60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5300" y="9810750"/>
          <a:ext cx="3038475" cy="4762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1"/>
  <sheetViews>
    <sheetView tabSelected="1" view="pageBreakPreview" zoomScaleSheetLayoutView="100" workbookViewId="0" topLeftCell="A1">
      <selection activeCell="A2" sqref="A2"/>
    </sheetView>
  </sheetViews>
  <sheetFormatPr defaultColWidth="9.00390625" defaultRowHeight="13.5"/>
  <cols>
    <col min="1" max="1" width="10.50390625" style="0" customWidth="1"/>
    <col min="2" max="3" width="2.625" style="0" customWidth="1"/>
    <col min="4" max="4" width="6.875" style="0" customWidth="1"/>
    <col min="5" max="5" width="45.25390625" style="0" customWidth="1"/>
    <col min="6" max="6" width="6.75390625" style="0" customWidth="1"/>
    <col min="7" max="7" width="23.875" style="0" customWidth="1"/>
    <col min="8" max="8" width="10.75390625" style="0" customWidth="1"/>
    <col min="10" max="10" width="17.00390625" style="0" customWidth="1"/>
  </cols>
  <sheetData>
    <row r="1" ht="13.5">
      <c r="A1" t="s">
        <v>111</v>
      </c>
    </row>
    <row r="3" ht="13.5">
      <c r="E3" t="s">
        <v>99</v>
      </c>
    </row>
    <row r="4" spans="1:8" ht="13.5">
      <c r="A4" s="2"/>
      <c r="B4" s="2"/>
      <c r="C4" s="2"/>
      <c r="D4" s="2"/>
      <c r="E4" t="s">
        <v>100</v>
      </c>
      <c r="G4" t="s">
        <v>7</v>
      </c>
      <c r="H4" s="4"/>
    </row>
    <row r="5" spans="1:10" ht="13.5">
      <c r="A5" s="2"/>
      <c r="B5" s="2"/>
      <c r="C5" s="2"/>
      <c r="D5" s="2"/>
      <c r="E5" t="s">
        <v>103</v>
      </c>
      <c r="F5" t="s">
        <v>105</v>
      </c>
      <c r="H5" s="4">
        <v>235</v>
      </c>
      <c r="I5" t="s">
        <v>3</v>
      </c>
      <c r="J5" t="s">
        <v>98</v>
      </c>
    </row>
    <row r="6" spans="1:10" ht="13.5">
      <c r="A6" s="2"/>
      <c r="B6" s="2"/>
      <c r="C6" s="2"/>
      <c r="D6" s="2"/>
      <c r="E6" s="2" t="s">
        <v>107</v>
      </c>
      <c r="F6" s="2" t="s">
        <v>42</v>
      </c>
      <c r="G6" t="s">
        <v>86</v>
      </c>
      <c r="H6" s="4">
        <v>85</v>
      </c>
      <c r="I6" t="s">
        <v>3</v>
      </c>
      <c r="J6" t="s">
        <v>104</v>
      </c>
    </row>
    <row r="7" spans="1:8" ht="13.5">
      <c r="A7" s="2"/>
      <c r="B7" s="2"/>
      <c r="C7" s="2"/>
      <c r="D7" s="2"/>
      <c r="E7" s="2"/>
      <c r="F7" s="2" t="s">
        <v>43</v>
      </c>
      <c r="G7" s="2" t="s">
        <v>101</v>
      </c>
      <c r="H7" s="4">
        <v>1</v>
      </c>
    </row>
    <row r="8" spans="1:8" ht="13.5">
      <c r="A8" s="2"/>
      <c r="B8" s="2"/>
      <c r="C8" s="2"/>
      <c r="D8" s="2"/>
      <c r="E8" s="2"/>
      <c r="F8" s="2" t="s">
        <v>44</v>
      </c>
      <c r="G8" s="2" t="s">
        <v>102</v>
      </c>
      <c r="H8" s="4">
        <v>50</v>
      </c>
    </row>
    <row r="9" spans="1:9" ht="13.5">
      <c r="A9" s="2"/>
      <c r="B9" s="2"/>
      <c r="C9" s="2"/>
      <c r="D9" s="2"/>
      <c r="E9" s="2"/>
      <c r="F9" s="2" t="s">
        <v>34</v>
      </c>
      <c r="G9" s="2" t="s">
        <v>97</v>
      </c>
      <c r="H9" s="4">
        <v>12.7</v>
      </c>
      <c r="I9" t="s">
        <v>4</v>
      </c>
    </row>
    <row r="10" spans="1:8" ht="13.5">
      <c r="A10" s="2"/>
      <c r="B10" s="2"/>
      <c r="C10" s="2"/>
      <c r="D10" s="2"/>
      <c r="E10" s="2"/>
      <c r="F10" s="2" t="s">
        <v>45</v>
      </c>
      <c r="G10" s="2" t="s">
        <v>51</v>
      </c>
      <c r="H10" s="4">
        <v>0.05</v>
      </c>
    </row>
    <row r="11" spans="1:9" ht="13.5">
      <c r="A11" s="2"/>
      <c r="B11" s="2"/>
      <c r="C11" s="2"/>
      <c r="D11" s="2"/>
      <c r="E11" s="2"/>
      <c r="F11" s="2" t="s">
        <v>46</v>
      </c>
      <c r="G11" s="2" t="s">
        <v>106</v>
      </c>
      <c r="H11" s="4">
        <v>0</v>
      </c>
      <c r="I11" t="s">
        <v>3</v>
      </c>
    </row>
    <row r="12" spans="1:9" ht="13.5">
      <c r="A12" s="2"/>
      <c r="B12" s="2"/>
      <c r="C12" s="2"/>
      <c r="D12" s="2"/>
      <c r="E12" s="2"/>
      <c r="F12" s="21" t="s">
        <v>47</v>
      </c>
      <c r="G12" s="21" t="s">
        <v>15</v>
      </c>
      <c r="H12" s="22">
        <v>0.95</v>
      </c>
      <c r="I12" s="23"/>
    </row>
    <row r="13" spans="1:9" ht="13.5">
      <c r="A13" s="2"/>
      <c r="B13" s="2"/>
      <c r="C13" s="2"/>
      <c r="D13" s="2"/>
      <c r="E13" s="2"/>
      <c r="F13" s="24" t="s">
        <v>16</v>
      </c>
      <c r="G13" s="24" t="s">
        <v>28</v>
      </c>
      <c r="H13" s="25">
        <v>0.375</v>
      </c>
      <c r="I13" s="24" t="s">
        <v>29</v>
      </c>
    </row>
    <row r="14" spans="1:9" ht="13.5">
      <c r="A14" s="2"/>
      <c r="B14" s="2"/>
      <c r="C14" s="2"/>
      <c r="D14" s="2"/>
      <c r="E14" s="2"/>
      <c r="F14" s="21" t="s">
        <v>48</v>
      </c>
      <c r="G14" s="21" t="s">
        <v>52</v>
      </c>
      <c r="H14" s="26">
        <f>(H7/H8)*((H6+H11*H10)/(2*PI()*H12)*H9*PI())</f>
        <v>11.363157894736842</v>
      </c>
      <c r="I14" s="23" t="s">
        <v>5</v>
      </c>
    </row>
    <row r="15" spans="1:9" ht="13.5">
      <c r="A15" s="2"/>
      <c r="B15" s="2"/>
      <c r="C15" s="2"/>
      <c r="D15" s="2"/>
      <c r="E15" s="2"/>
      <c r="F15" s="21" t="s">
        <v>49</v>
      </c>
      <c r="G15" s="21" t="s">
        <v>53</v>
      </c>
      <c r="H15" s="27">
        <f>(H5/980)*((H9*PI()/2*PI())*(H7/H8))^2</f>
        <v>0.3767460600842294</v>
      </c>
      <c r="I15" s="23" t="s">
        <v>6</v>
      </c>
    </row>
    <row r="16" spans="1:9" ht="13.5">
      <c r="A16" s="2"/>
      <c r="B16" s="2"/>
      <c r="C16" s="2"/>
      <c r="D16" s="2"/>
      <c r="E16" s="2"/>
      <c r="F16" s="2" t="s">
        <v>50</v>
      </c>
      <c r="G16" s="2" t="s">
        <v>54</v>
      </c>
      <c r="H16" s="1">
        <f>H15*4*980</f>
        <v>1476.8445555301792</v>
      </c>
      <c r="I16" t="s">
        <v>12</v>
      </c>
    </row>
    <row r="17" spans="1:8" ht="13.5">
      <c r="A17" s="2"/>
      <c r="B17" s="2"/>
      <c r="C17" s="2"/>
      <c r="D17" s="2"/>
      <c r="E17" s="2"/>
      <c r="F17" s="2"/>
      <c r="G17" s="2"/>
      <c r="H17" s="4"/>
    </row>
    <row r="18" spans="1:8" ht="13.5">
      <c r="A18" s="2"/>
      <c r="B18" s="2"/>
      <c r="C18" s="2"/>
      <c r="D18" s="2"/>
      <c r="E18" s="2"/>
      <c r="F18" s="2"/>
      <c r="G18" s="2"/>
      <c r="H18" s="4"/>
    </row>
    <row r="19" spans="1:8" ht="13.5">
      <c r="A19" s="2"/>
      <c r="B19" s="2"/>
      <c r="C19" s="2"/>
      <c r="D19" s="2"/>
      <c r="E19" s="2"/>
      <c r="F19" s="2"/>
      <c r="G19" s="2"/>
      <c r="H19" s="4"/>
    </row>
    <row r="20" spans="1:8" ht="13.5">
      <c r="A20" s="2"/>
      <c r="B20" s="2"/>
      <c r="C20" s="2"/>
      <c r="D20" s="2"/>
      <c r="E20" s="2"/>
      <c r="F20" s="2"/>
      <c r="G20" s="2"/>
      <c r="H20" s="4"/>
    </row>
    <row r="21" spans="1:8" ht="13.5">
      <c r="A21" s="2"/>
      <c r="B21" s="2"/>
      <c r="C21" s="2"/>
      <c r="D21" s="2"/>
      <c r="E21" s="2"/>
      <c r="F21" s="2"/>
      <c r="G21" s="2"/>
      <c r="H21" s="1"/>
    </row>
    <row r="22" spans="1:8" ht="13.5">
      <c r="A22" s="2"/>
      <c r="B22" s="2"/>
      <c r="C22" s="2"/>
      <c r="D22" s="2"/>
      <c r="E22" s="2"/>
      <c r="F22" s="2"/>
      <c r="G22" s="2"/>
      <c r="H22" s="2"/>
    </row>
    <row r="23" spans="1:9" ht="13.5">
      <c r="A23" s="2"/>
      <c r="B23" s="2"/>
      <c r="C23" s="2"/>
      <c r="D23" s="2"/>
      <c r="E23" s="2"/>
      <c r="F23" s="2"/>
      <c r="G23" s="2" t="s">
        <v>109</v>
      </c>
      <c r="H23" s="1">
        <f>SUM(H16:H21)</f>
        <v>1476.8445555301792</v>
      </c>
      <c r="I23" t="s">
        <v>12</v>
      </c>
    </row>
    <row r="24" spans="1:8" ht="13.5">
      <c r="A24" s="2"/>
      <c r="B24" s="2"/>
      <c r="C24" s="2"/>
      <c r="D24" s="2"/>
      <c r="E24" s="2"/>
      <c r="F24" s="2"/>
      <c r="G24" s="2"/>
      <c r="H24" s="2"/>
    </row>
    <row r="25" spans="1:9" ht="13.5">
      <c r="A25" s="2"/>
      <c r="B25" s="2"/>
      <c r="C25" s="2"/>
      <c r="D25" s="2"/>
      <c r="E25" s="2"/>
      <c r="F25" s="2"/>
      <c r="G25" s="2" t="s">
        <v>0</v>
      </c>
      <c r="H25" s="4">
        <v>0.75</v>
      </c>
      <c r="I25" t="s">
        <v>1</v>
      </c>
    </row>
    <row r="26" spans="1:9" ht="13.5">
      <c r="A26" s="2"/>
      <c r="B26" s="2"/>
      <c r="C26" s="2"/>
      <c r="D26" s="2"/>
      <c r="E26" s="2"/>
      <c r="F26" s="2"/>
      <c r="G26" s="2" t="s">
        <v>57</v>
      </c>
      <c r="H26" s="2">
        <f>H27/60*(H7/H8)*(H9*PI())</f>
        <v>37.5</v>
      </c>
      <c r="I26" t="s">
        <v>58</v>
      </c>
    </row>
    <row r="27" spans="1:9" ht="13.5">
      <c r="A27" s="2"/>
      <c r="B27" s="2"/>
      <c r="C27" s="2"/>
      <c r="D27" s="2"/>
      <c r="E27" s="2"/>
      <c r="F27" s="2"/>
      <c r="G27" s="2" t="s">
        <v>69</v>
      </c>
      <c r="H27" s="2">
        <f>H13*60*100/(H9*PI())/(H7/H8)</f>
        <v>2819.674188635941</v>
      </c>
      <c r="I27" t="s">
        <v>70</v>
      </c>
    </row>
    <row r="28" spans="1:9" ht="13.5">
      <c r="A28" s="2"/>
      <c r="B28" s="2"/>
      <c r="C28" s="2"/>
      <c r="D28" s="2"/>
      <c r="E28" s="2"/>
      <c r="F28" s="2"/>
      <c r="G28" s="2" t="s">
        <v>8</v>
      </c>
      <c r="H28" s="2">
        <f>(H23/375)*(H26/H25)</f>
        <v>196.91260740402387</v>
      </c>
      <c r="I28" t="s">
        <v>59</v>
      </c>
    </row>
    <row r="29" spans="1:8" ht="13.5">
      <c r="A29" s="2"/>
      <c r="B29" s="2"/>
      <c r="C29" s="2"/>
      <c r="D29" s="2"/>
      <c r="E29" s="2"/>
      <c r="F29" s="2"/>
      <c r="G29" s="2"/>
      <c r="H29" s="2"/>
    </row>
    <row r="30" spans="1:9" ht="13.5">
      <c r="A30" s="2"/>
      <c r="B30" s="2"/>
      <c r="C30" s="2"/>
      <c r="D30" s="2"/>
      <c r="E30" s="2"/>
      <c r="F30" s="2"/>
      <c r="G30" s="2" t="s">
        <v>10</v>
      </c>
      <c r="H30" s="4">
        <v>29</v>
      </c>
      <c r="I30" t="s">
        <v>11</v>
      </c>
    </row>
    <row r="31" spans="1:9" ht="13.5">
      <c r="A31" s="2"/>
      <c r="B31" s="2"/>
      <c r="C31" s="2"/>
      <c r="D31" s="2"/>
      <c r="E31" s="2"/>
      <c r="F31" s="2"/>
      <c r="G31" s="2"/>
      <c r="H31" s="2">
        <f>H30*100/9.8</f>
        <v>295.91836734693874</v>
      </c>
      <c r="I31" t="s">
        <v>9</v>
      </c>
    </row>
    <row r="32" spans="1:9" ht="13.5">
      <c r="A32" s="2"/>
      <c r="B32" s="2"/>
      <c r="C32" s="2"/>
      <c r="D32" s="2"/>
      <c r="E32" s="2"/>
      <c r="F32" s="2"/>
      <c r="G32" s="2" t="s">
        <v>2</v>
      </c>
      <c r="H32" s="4">
        <v>8</v>
      </c>
      <c r="I32" t="s">
        <v>11</v>
      </c>
    </row>
    <row r="33" spans="1:9" ht="13.5">
      <c r="A33" s="2"/>
      <c r="B33" s="2"/>
      <c r="C33" s="2"/>
      <c r="D33" s="2"/>
      <c r="E33" s="2"/>
      <c r="F33" s="2"/>
      <c r="G33" s="2"/>
      <c r="H33" s="2">
        <f>H32*100/9.8</f>
        <v>81.63265306122449</v>
      </c>
      <c r="I33" t="s">
        <v>9</v>
      </c>
    </row>
    <row r="34" spans="1:8" ht="13.5">
      <c r="A34" s="2"/>
      <c r="B34" s="2"/>
      <c r="C34" s="3"/>
      <c r="D34" s="2"/>
      <c r="E34" s="2"/>
      <c r="F34" s="2"/>
      <c r="G34" s="2"/>
      <c r="H34" s="2"/>
    </row>
    <row r="35" spans="1:8" ht="13.5">
      <c r="A35" s="2"/>
      <c r="B35" s="2"/>
      <c r="C35" s="2"/>
      <c r="D35" s="2"/>
      <c r="E35" s="2"/>
      <c r="F35" s="2"/>
      <c r="G35" s="2"/>
      <c r="H35" s="2"/>
    </row>
    <row r="36" spans="1:8" ht="13.5">
      <c r="A36" s="2"/>
      <c r="B36" s="2"/>
      <c r="C36" s="2"/>
      <c r="D36" s="2"/>
      <c r="E36" s="2"/>
      <c r="F36" s="2"/>
      <c r="G36" s="2"/>
      <c r="H36" s="2"/>
    </row>
    <row r="37" spans="1:8" ht="13.5">
      <c r="A37" s="2"/>
      <c r="B37" s="2"/>
      <c r="C37" s="2"/>
      <c r="D37" s="2"/>
      <c r="E37" s="2"/>
      <c r="F37" s="2"/>
      <c r="G37" s="2"/>
      <c r="H37" s="2"/>
    </row>
    <row r="38" spans="1:9" ht="13.5">
      <c r="A38" s="2"/>
      <c r="B38" s="2"/>
      <c r="C38" s="2"/>
      <c r="D38" s="2"/>
      <c r="E38" s="2"/>
      <c r="F38" s="2"/>
      <c r="G38" s="28" t="s">
        <v>55</v>
      </c>
      <c r="H38" s="28"/>
      <c r="I38" s="28"/>
    </row>
    <row r="39" spans="1:9" ht="13.5">
      <c r="A39" s="2"/>
      <c r="B39" s="2"/>
      <c r="C39" s="2"/>
      <c r="D39" s="2"/>
      <c r="E39" s="2"/>
      <c r="F39" s="2"/>
      <c r="G39" s="28"/>
      <c r="H39" s="28"/>
      <c r="I39" s="28"/>
    </row>
    <row r="40" spans="1:9" ht="13.5">
      <c r="A40" s="2"/>
      <c r="B40" s="2"/>
      <c r="C40" s="2"/>
      <c r="D40" s="2"/>
      <c r="E40" s="2"/>
      <c r="F40" s="2"/>
      <c r="G40" s="28"/>
      <c r="H40" s="28"/>
      <c r="I40" s="28"/>
    </row>
    <row r="41" spans="1:8" ht="13.5">
      <c r="A41" s="2"/>
      <c r="B41" s="2"/>
      <c r="C41" s="2"/>
      <c r="D41" s="2"/>
      <c r="E41" s="2"/>
      <c r="F41" s="2"/>
      <c r="G41" s="2"/>
      <c r="H41" s="2"/>
    </row>
    <row r="42" spans="1:9" ht="13.5">
      <c r="A42" s="2"/>
      <c r="B42" s="2"/>
      <c r="C42" s="2"/>
      <c r="D42" s="2"/>
      <c r="E42" s="2"/>
      <c r="F42" s="2"/>
      <c r="G42" s="28" t="s">
        <v>56</v>
      </c>
      <c r="H42" s="28"/>
      <c r="I42" s="28"/>
    </row>
    <row r="43" spans="1:9" ht="13.5">
      <c r="A43" s="2"/>
      <c r="B43" s="2"/>
      <c r="C43" s="2"/>
      <c r="D43" s="2"/>
      <c r="E43" s="2"/>
      <c r="F43" s="2"/>
      <c r="G43" s="28"/>
      <c r="H43" s="28"/>
      <c r="I43" s="28"/>
    </row>
    <row r="44" spans="1:9" ht="13.5">
      <c r="A44" s="2"/>
      <c r="B44" s="2"/>
      <c r="C44" s="2"/>
      <c r="D44" s="2"/>
      <c r="E44" s="2"/>
      <c r="F44" s="2"/>
      <c r="G44" s="28"/>
      <c r="H44" s="28"/>
      <c r="I44" s="28"/>
    </row>
    <row r="45" spans="1:8" ht="13.5">
      <c r="A45" s="2"/>
      <c r="B45" s="2"/>
      <c r="C45" s="2"/>
      <c r="D45" s="2"/>
      <c r="E45" s="2"/>
      <c r="F45" s="2"/>
      <c r="G45" s="2"/>
      <c r="H45" s="2"/>
    </row>
    <row r="46" spans="1:8" ht="13.5">
      <c r="A46" s="2"/>
      <c r="B46" s="2"/>
      <c r="C46" s="3"/>
      <c r="D46" s="2"/>
      <c r="E46" s="2"/>
      <c r="F46" s="2"/>
      <c r="G46" s="2"/>
      <c r="H46" s="2"/>
    </row>
    <row r="47" spans="1:8" ht="13.5">
      <c r="A47" s="2"/>
      <c r="B47" s="2"/>
      <c r="C47" s="2"/>
      <c r="D47" s="2"/>
      <c r="E47" s="2"/>
      <c r="F47" s="2"/>
      <c r="G47" s="2"/>
      <c r="H47" s="2"/>
    </row>
    <row r="48" spans="1:8" ht="13.5">
      <c r="A48" s="2"/>
      <c r="B48" s="2"/>
      <c r="C48" s="2"/>
      <c r="D48" s="2"/>
      <c r="E48" s="2"/>
      <c r="F48" s="2"/>
      <c r="G48" s="2"/>
      <c r="H48" s="2"/>
    </row>
    <row r="49" spans="1:8" ht="13.5">
      <c r="A49" s="2"/>
      <c r="B49" s="2"/>
      <c r="C49" s="2"/>
      <c r="D49" s="2"/>
      <c r="E49" s="2"/>
      <c r="F49" s="2"/>
      <c r="G49" s="2"/>
      <c r="H49" s="2"/>
    </row>
    <row r="50" spans="1:8" ht="13.5">
      <c r="A50" s="2"/>
      <c r="B50" s="2"/>
      <c r="C50" s="2"/>
      <c r="D50" s="2"/>
      <c r="E50" s="2"/>
      <c r="F50" s="2"/>
      <c r="G50" s="2"/>
      <c r="H50" s="2"/>
    </row>
    <row r="51" spans="1:8" ht="13.5">
      <c r="A51" s="2"/>
      <c r="B51" s="2"/>
      <c r="C51" s="2"/>
      <c r="D51" s="2"/>
      <c r="E51" s="2"/>
      <c r="F51" s="2"/>
      <c r="G51" s="2"/>
      <c r="H51" s="2"/>
    </row>
    <row r="52" spans="1:8" ht="13.5">
      <c r="A52" s="2"/>
      <c r="B52" s="2"/>
      <c r="C52" s="2"/>
      <c r="D52" s="2"/>
      <c r="E52" s="2"/>
      <c r="F52" s="2"/>
      <c r="G52" s="2"/>
      <c r="H52" s="2"/>
    </row>
    <row r="53" spans="1:8" ht="13.5">
      <c r="A53" s="2"/>
      <c r="B53" s="2"/>
      <c r="C53" s="2"/>
      <c r="D53" s="2"/>
      <c r="E53" s="2"/>
      <c r="F53" s="2"/>
      <c r="G53" s="2"/>
      <c r="H53" s="2"/>
    </row>
    <row r="54" spans="1:8" ht="13.5">
      <c r="A54" s="2"/>
      <c r="B54" s="2"/>
      <c r="C54" s="2"/>
      <c r="D54" s="2"/>
      <c r="E54" s="2"/>
      <c r="F54" s="2"/>
      <c r="G54" s="2"/>
      <c r="H54" s="2"/>
    </row>
    <row r="55" spans="1:8" ht="13.5">
      <c r="A55" s="2"/>
      <c r="B55" s="2"/>
      <c r="C55" s="2"/>
      <c r="D55" s="2"/>
      <c r="E55" s="2"/>
      <c r="F55" s="2"/>
      <c r="G55" s="2"/>
      <c r="H55" s="2"/>
    </row>
    <row r="56" spans="1:8" ht="13.5">
      <c r="A56" s="2"/>
      <c r="B56" s="2"/>
      <c r="C56" s="2"/>
      <c r="D56" s="2"/>
      <c r="E56" s="2"/>
      <c r="F56" s="2"/>
      <c r="G56" s="2"/>
      <c r="H56" s="2"/>
    </row>
    <row r="57" spans="1:8" ht="13.5">
      <c r="A57" s="2"/>
      <c r="B57" s="2"/>
      <c r="C57" s="2"/>
      <c r="D57" s="2"/>
      <c r="E57" s="2"/>
      <c r="F57" s="2"/>
      <c r="G57" s="2"/>
      <c r="H57" s="2"/>
    </row>
    <row r="58" spans="1:8" ht="13.5">
      <c r="A58" s="2"/>
      <c r="B58" s="2"/>
      <c r="C58" s="2"/>
      <c r="D58" s="2"/>
      <c r="E58" s="2"/>
      <c r="F58" s="2"/>
      <c r="G58" s="2"/>
      <c r="H58" s="2"/>
    </row>
    <row r="59" spans="1:8" ht="13.5">
      <c r="A59" s="2"/>
      <c r="B59" s="2"/>
      <c r="C59" s="2"/>
      <c r="D59" s="2"/>
      <c r="E59" s="2"/>
      <c r="F59" s="2"/>
      <c r="G59" s="2"/>
      <c r="H59" s="2"/>
    </row>
    <row r="60" spans="1:8" ht="13.5">
      <c r="A60" s="2"/>
      <c r="B60" s="2"/>
      <c r="C60" s="2"/>
      <c r="D60" s="2"/>
      <c r="E60" s="2"/>
      <c r="F60" s="2"/>
      <c r="G60" s="2"/>
      <c r="H60" s="2"/>
    </row>
    <row r="61" spans="1:8" ht="13.5">
      <c r="A61" s="2"/>
      <c r="B61" s="2"/>
      <c r="C61" s="2"/>
      <c r="D61" s="2"/>
      <c r="E61" s="2"/>
      <c r="F61" s="2"/>
      <c r="G61" s="2"/>
      <c r="H61" s="2"/>
    </row>
    <row r="62" spans="1:8" ht="13.5">
      <c r="A62" s="2"/>
      <c r="B62" s="2"/>
      <c r="C62" s="2"/>
      <c r="D62" s="2"/>
      <c r="E62" s="2"/>
      <c r="F62" s="2"/>
      <c r="G62" s="2"/>
      <c r="H62" s="2"/>
    </row>
    <row r="63" spans="1:8" ht="13.5">
      <c r="A63" s="2"/>
      <c r="B63" s="2"/>
      <c r="C63" s="2"/>
      <c r="D63" s="2"/>
      <c r="E63" s="2"/>
      <c r="F63" s="2"/>
      <c r="G63" s="2"/>
      <c r="H63" s="2"/>
    </row>
    <row r="64" spans="1:8" ht="13.5">
      <c r="A64" s="2"/>
      <c r="B64" s="2"/>
      <c r="C64" s="2"/>
      <c r="D64" s="2"/>
      <c r="E64" s="2"/>
      <c r="F64" s="2"/>
      <c r="G64" s="2"/>
      <c r="H64" s="2"/>
    </row>
    <row r="65" spans="1:8" ht="13.5">
      <c r="A65" s="2"/>
      <c r="B65" s="2"/>
      <c r="C65" s="2"/>
      <c r="D65" s="2"/>
      <c r="E65" s="2"/>
      <c r="F65" s="2"/>
      <c r="G65" s="2"/>
      <c r="H65" s="2"/>
    </row>
    <row r="66" spans="1:8" ht="13.5">
      <c r="A66" s="2"/>
      <c r="B66" s="2"/>
      <c r="C66" s="2"/>
      <c r="D66" s="2"/>
      <c r="E66" s="2"/>
      <c r="F66" s="2"/>
      <c r="G66" s="2"/>
      <c r="H66" s="2"/>
    </row>
    <row r="67" spans="1:8" ht="13.5">
      <c r="A67" s="2"/>
      <c r="B67" s="2"/>
      <c r="C67" s="2"/>
      <c r="D67" s="2"/>
      <c r="E67" s="2"/>
      <c r="F67" s="2"/>
      <c r="G67" s="2"/>
      <c r="H67" s="2"/>
    </row>
    <row r="68" spans="1:8" ht="13.5">
      <c r="A68" s="2"/>
      <c r="B68" s="2"/>
      <c r="C68" s="3"/>
      <c r="D68" s="2"/>
      <c r="E68" s="2"/>
      <c r="F68" s="2"/>
      <c r="G68" s="2"/>
      <c r="H68" s="2"/>
    </row>
    <row r="69" spans="1:8" ht="13.5">
      <c r="A69" s="2"/>
      <c r="B69" s="2"/>
      <c r="C69" s="2"/>
      <c r="D69" s="2"/>
      <c r="E69" s="2"/>
      <c r="F69" s="2"/>
      <c r="G69" s="2"/>
      <c r="H69" s="2"/>
    </row>
    <row r="70" spans="1:8" ht="13.5">
      <c r="A70" s="2"/>
      <c r="B70" s="2"/>
      <c r="C70" s="3"/>
      <c r="D70" s="2"/>
      <c r="E70" s="2"/>
      <c r="F70" s="2"/>
      <c r="G70" s="2"/>
      <c r="H70" s="2"/>
    </row>
    <row r="71" spans="1:8" ht="13.5">
      <c r="A71" s="2"/>
      <c r="B71" s="2"/>
      <c r="C71" s="2"/>
      <c r="D71" s="2"/>
      <c r="E71" s="2"/>
      <c r="F71" s="2"/>
      <c r="G71" s="2"/>
      <c r="H71" s="2"/>
    </row>
    <row r="72" spans="1:8" ht="13.5">
      <c r="A72" s="2"/>
      <c r="B72" s="2"/>
      <c r="C72" s="2"/>
      <c r="D72" s="2"/>
      <c r="E72" s="2"/>
      <c r="F72" s="2"/>
      <c r="G72" s="2"/>
      <c r="H72" s="2"/>
    </row>
    <row r="73" spans="1:8" ht="13.5">
      <c r="A73" s="2"/>
      <c r="B73" s="2"/>
      <c r="C73" s="2"/>
      <c r="D73" s="2"/>
      <c r="E73" s="2"/>
      <c r="F73" s="2"/>
      <c r="G73" s="2"/>
      <c r="H73" s="2"/>
    </row>
    <row r="74" spans="1:8" ht="13.5">
      <c r="A74" s="2"/>
      <c r="B74" s="2"/>
      <c r="C74" s="2"/>
      <c r="D74" s="2"/>
      <c r="E74" s="2"/>
      <c r="F74" s="2"/>
      <c r="G74" s="2"/>
      <c r="H74" s="2"/>
    </row>
    <row r="75" spans="1:8" ht="13.5">
      <c r="A75" s="2"/>
      <c r="B75" s="2"/>
      <c r="C75" s="2"/>
      <c r="D75" s="2"/>
      <c r="E75" s="2"/>
      <c r="F75" s="2"/>
      <c r="G75" s="2"/>
      <c r="H75" s="2"/>
    </row>
    <row r="76" spans="1:8" ht="13.5">
      <c r="A76" s="2"/>
      <c r="B76" s="2"/>
      <c r="C76" s="2"/>
      <c r="D76" s="2"/>
      <c r="E76" s="2"/>
      <c r="F76" s="2"/>
      <c r="G76" s="2"/>
      <c r="H76" s="2"/>
    </row>
    <row r="77" spans="1:8" ht="13.5">
      <c r="A77" s="2"/>
      <c r="B77" s="2"/>
      <c r="C77" s="2"/>
      <c r="D77" s="2"/>
      <c r="E77" s="2"/>
      <c r="F77" s="2"/>
      <c r="G77" s="2"/>
      <c r="H77" s="2"/>
    </row>
    <row r="78" spans="1:8" ht="13.5">
      <c r="A78" s="2"/>
      <c r="B78" s="2"/>
      <c r="C78" s="2"/>
      <c r="D78" s="2"/>
      <c r="E78" s="2"/>
      <c r="F78" s="2"/>
      <c r="G78" s="2"/>
      <c r="H78" s="2"/>
    </row>
    <row r="79" spans="1:8" ht="13.5">
      <c r="A79" s="2"/>
      <c r="B79" s="2"/>
      <c r="C79" s="2"/>
      <c r="D79" s="2"/>
      <c r="E79" s="2"/>
      <c r="F79" s="2"/>
      <c r="G79" s="2"/>
      <c r="H79" s="2"/>
    </row>
    <row r="80" spans="1:8" ht="13.5">
      <c r="A80" s="2"/>
      <c r="B80" s="2"/>
      <c r="C80" s="2"/>
      <c r="D80" s="2"/>
      <c r="E80" s="2"/>
      <c r="F80" s="2"/>
      <c r="G80" s="2"/>
      <c r="H80" s="2"/>
    </row>
    <row r="81" spans="1:8" ht="13.5">
      <c r="A81" s="2"/>
      <c r="B81" s="2"/>
      <c r="C81" s="2"/>
      <c r="D81" s="2"/>
      <c r="E81" s="2"/>
      <c r="F81" s="2"/>
      <c r="G81" s="2"/>
      <c r="H81" s="2"/>
    </row>
    <row r="82" spans="1:8" ht="13.5">
      <c r="A82" s="2"/>
      <c r="B82" s="2"/>
      <c r="C82" s="2"/>
      <c r="D82" s="2"/>
      <c r="E82" s="2"/>
      <c r="F82" s="2"/>
      <c r="G82" s="2"/>
      <c r="H82" s="2"/>
    </row>
    <row r="83" spans="1:8" ht="13.5">
      <c r="A83" s="2"/>
      <c r="B83" s="2"/>
      <c r="C83" s="2"/>
      <c r="D83" s="2"/>
      <c r="E83" s="2"/>
      <c r="F83" s="2"/>
      <c r="G83" s="2"/>
      <c r="H83" s="2"/>
    </row>
    <row r="84" spans="1:8" ht="13.5">
      <c r="A84" s="2"/>
      <c r="B84" s="2"/>
      <c r="C84" s="2"/>
      <c r="D84" s="2"/>
      <c r="E84" s="2"/>
      <c r="F84" s="2"/>
      <c r="G84" s="2"/>
      <c r="H84" s="2"/>
    </row>
    <row r="85" spans="1:8" ht="13.5">
      <c r="A85" s="2"/>
      <c r="B85" s="2"/>
      <c r="C85" s="2"/>
      <c r="D85" s="2"/>
      <c r="E85" s="2"/>
      <c r="F85" s="2"/>
      <c r="G85" s="2"/>
      <c r="H85" s="2"/>
    </row>
    <row r="86" spans="1:8" ht="13.5">
      <c r="A86" s="2"/>
      <c r="B86" s="2"/>
      <c r="C86" s="2"/>
      <c r="D86" s="2"/>
      <c r="E86" s="2"/>
      <c r="F86" s="2"/>
      <c r="G86" s="2"/>
      <c r="H86" s="2"/>
    </row>
    <row r="87" spans="1:8" ht="13.5">
      <c r="A87" s="2"/>
      <c r="B87" s="2"/>
      <c r="C87" s="2"/>
      <c r="D87" s="2"/>
      <c r="E87" s="2"/>
      <c r="F87" s="2"/>
      <c r="G87" s="2"/>
      <c r="H87" s="2"/>
    </row>
    <row r="88" spans="1:8" ht="13.5">
      <c r="A88" s="2"/>
      <c r="B88" s="2"/>
      <c r="C88" s="3"/>
      <c r="D88" s="2"/>
      <c r="E88" s="2"/>
      <c r="F88" s="2"/>
      <c r="G88" s="2"/>
      <c r="H88" s="2"/>
    </row>
    <row r="89" spans="1:8" ht="13.5">
      <c r="A89" s="2"/>
      <c r="B89" s="2"/>
      <c r="C89" s="2"/>
      <c r="D89" s="2"/>
      <c r="E89" s="2"/>
      <c r="F89" s="2"/>
      <c r="G89" s="2"/>
      <c r="H89" s="2"/>
    </row>
    <row r="90" spans="1:8" ht="13.5">
      <c r="A90" s="2"/>
      <c r="B90" s="2"/>
      <c r="C90" s="3"/>
      <c r="D90" s="2"/>
      <c r="E90" s="2"/>
      <c r="F90" s="2"/>
      <c r="G90" s="2"/>
      <c r="H90" s="2"/>
    </row>
    <row r="91" spans="1:8" ht="13.5">
      <c r="A91" s="2"/>
      <c r="B91" s="2"/>
      <c r="C91" s="2"/>
      <c r="D91" s="2"/>
      <c r="E91" s="2"/>
      <c r="F91" s="2"/>
      <c r="G91" s="2"/>
      <c r="H91" s="2"/>
    </row>
    <row r="92" spans="1:8" ht="13.5">
      <c r="A92" s="2"/>
      <c r="B92" s="2"/>
      <c r="C92" s="3"/>
      <c r="D92" s="2"/>
      <c r="E92" s="2"/>
      <c r="F92" s="2"/>
      <c r="G92" s="2"/>
      <c r="H92" s="2"/>
    </row>
    <row r="93" spans="1:8" ht="13.5">
      <c r="A93" s="2"/>
      <c r="B93" s="2"/>
      <c r="C93" s="2"/>
      <c r="D93" s="2"/>
      <c r="E93" s="2"/>
      <c r="F93" s="2"/>
      <c r="G93" s="2"/>
      <c r="H93" s="2"/>
    </row>
    <row r="94" spans="1:8" ht="13.5">
      <c r="A94" s="2"/>
      <c r="B94" s="2"/>
      <c r="C94" s="2"/>
      <c r="D94" s="2"/>
      <c r="E94" s="2"/>
      <c r="F94" s="2"/>
      <c r="G94" s="2"/>
      <c r="H94" s="2"/>
    </row>
    <row r="95" spans="1:8" ht="13.5">
      <c r="A95" s="2"/>
      <c r="B95" s="2"/>
      <c r="C95" s="2"/>
      <c r="D95" s="2"/>
      <c r="E95" s="2"/>
      <c r="F95" s="2"/>
      <c r="G95" s="2"/>
      <c r="H95" s="2"/>
    </row>
    <row r="96" spans="1:8" ht="13.5">
      <c r="A96" s="2"/>
      <c r="B96" s="2"/>
      <c r="C96" s="2"/>
      <c r="D96" s="2"/>
      <c r="E96" s="2"/>
      <c r="F96" s="2"/>
      <c r="G96" s="2"/>
      <c r="H96" s="2"/>
    </row>
    <row r="97" spans="1:8" ht="13.5">
      <c r="A97" s="2"/>
      <c r="B97" s="2"/>
      <c r="C97" s="2"/>
      <c r="D97" s="2"/>
      <c r="E97" s="2"/>
      <c r="F97" s="2"/>
      <c r="G97" s="2"/>
      <c r="H97" s="2"/>
    </row>
    <row r="98" spans="1:8" ht="13.5">
      <c r="A98" s="2"/>
      <c r="B98" s="2"/>
      <c r="C98" s="2"/>
      <c r="D98" s="2"/>
      <c r="E98" s="2"/>
      <c r="F98" s="2"/>
      <c r="G98" s="2"/>
      <c r="H98" s="2"/>
    </row>
    <row r="99" spans="1:8" ht="13.5">
      <c r="A99" s="2"/>
      <c r="B99" s="2"/>
      <c r="C99" s="2"/>
      <c r="D99" s="2"/>
      <c r="E99" s="2"/>
      <c r="F99" s="2"/>
      <c r="G99" s="2"/>
      <c r="H99" s="2"/>
    </row>
    <row r="100" spans="1:8" ht="13.5">
      <c r="A100" s="2"/>
      <c r="B100" s="2"/>
      <c r="C100" s="2"/>
      <c r="D100" s="2"/>
      <c r="E100" s="2"/>
      <c r="F100" s="2"/>
      <c r="G100" s="2"/>
      <c r="H100" s="2"/>
    </row>
    <row r="101" spans="1:8" ht="13.5">
      <c r="A101" s="2"/>
      <c r="B101" s="2"/>
      <c r="C101" s="2"/>
      <c r="D101" s="2"/>
      <c r="E101" s="2"/>
      <c r="F101" s="2"/>
      <c r="G101" s="2"/>
      <c r="H101" s="2"/>
    </row>
  </sheetData>
  <mergeCells count="2">
    <mergeCell ref="G38:I40"/>
    <mergeCell ref="G42:I44"/>
  </mergeCells>
  <printOptions/>
  <pageMargins left="0.75" right="0.75" top="1" bottom="1" header="0.512" footer="0.512"/>
  <pageSetup horizontalDpi="600" verticalDpi="600" orientation="portrait" paperSize="9" scale="65" r:id="rId2"/>
  <colBreaks count="1" manualBreakCount="1">
    <brk id="1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view="pageBreakPreview" zoomScaleSheetLayoutView="100" workbookViewId="0" topLeftCell="A4">
      <selection activeCell="C3" sqref="C3"/>
    </sheetView>
  </sheetViews>
  <sheetFormatPr defaultColWidth="9.00390625" defaultRowHeight="13.5"/>
  <cols>
    <col min="1" max="1" width="23.25390625" style="5" customWidth="1"/>
    <col min="2" max="2" width="6.125" style="5" customWidth="1"/>
    <col min="3" max="3" width="12.75390625" style="5" bestFit="1" customWidth="1"/>
    <col min="4" max="16384" width="9.00390625" style="5" customWidth="1"/>
  </cols>
  <sheetData>
    <row r="1" spans="1:5" ht="13.5">
      <c r="A1" t="s">
        <v>112</v>
      </c>
      <c r="B1"/>
      <c r="C1"/>
      <c r="D1"/>
      <c r="E1"/>
    </row>
    <row r="2" spans="1:5" ht="13.5">
      <c r="A2"/>
      <c r="B2"/>
      <c r="C2"/>
      <c r="D2"/>
      <c r="E2"/>
    </row>
    <row r="3" ht="13.5">
      <c r="A3" s="11" t="s">
        <v>108</v>
      </c>
    </row>
    <row r="5" spans="1:3" ht="13.5">
      <c r="A5" s="5" t="s">
        <v>13</v>
      </c>
      <c r="C5" s="6"/>
    </row>
    <row r="7" spans="1:4" ht="13.5">
      <c r="A7" s="7" t="s">
        <v>14</v>
      </c>
      <c r="B7" s="7" t="s">
        <v>26</v>
      </c>
      <c r="C7" s="8">
        <v>0.05</v>
      </c>
      <c r="D7" s="7"/>
    </row>
    <row r="8" spans="1:4" ht="13.5">
      <c r="A8" s="7" t="s">
        <v>15</v>
      </c>
      <c r="B8" s="7" t="s">
        <v>27</v>
      </c>
      <c r="C8" s="8">
        <v>0.9</v>
      </c>
      <c r="D8" s="7"/>
    </row>
    <row r="9" spans="1:4" ht="13.5">
      <c r="A9" s="7" t="s">
        <v>16</v>
      </c>
      <c r="B9" s="7" t="s">
        <v>28</v>
      </c>
      <c r="C9" s="8">
        <v>1</v>
      </c>
      <c r="D9" s="7" t="s">
        <v>29</v>
      </c>
    </row>
    <row r="10" spans="1:4" ht="13.5">
      <c r="A10" s="7" t="s">
        <v>17</v>
      </c>
      <c r="B10" s="7" t="s">
        <v>30</v>
      </c>
      <c r="C10" s="8">
        <v>800</v>
      </c>
      <c r="D10" s="7" t="s">
        <v>31</v>
      </c>
    </row>
    <row r="11" spans="1:4" ht="13.5">
      <c r="A11" s="7"/>
      <c r="B11" s="7"/>
      <c r="C11" s="7"/>
      <c r="D11" s="7"/>
    </row>
    <row r="12" spans="1:4" ht="13.5">
      <c r="A12" s="7" t="s">
        <v>18</v>
      </c>
      <c r="B12" s="12" t="s">
        <v>95</v>
      </c>
      <c r="C12" s="9">
        <f>9.8*C7*C10*C9/C8</f>
        <v>435.5555555555556</v>
      </c>
      <c r="D12" s="7" t="s">
        <v>32</v>
      </c>
    </row>
    <row r="13" spans="1:4" ht="13.5">
      <c r="A13" s="7"/>
      <c r="B13" s="7"/>
      <c r="C13" s="7"/>
      <c r="D13" s="7"/>
    </row>
    <row r="14" spans="1:4" ht="13.5">
      <c r="A14" s="7" t="s">
        <v>0</v>
      </c>
      <c r="B14" s="7" t="s">
        <v>33</v>
      </c>
      <c r="C14" s="8">
        <v>0.5</v>
      </c>
      <c r="D14" s="7" t="s">
        <v>1</v>
      </c>
    </row>
    <row r="15" spans="1:5" ht="13.5">
      <c r="A15" s="7" t="s">
        <v>19</v>
      </c>
      <c r="B15" s="7" t="s">
        <v>34</v>
      </c>
      <c r="C15" s="8">
        <v>127</v>
      </c>
      <c r="D15" s="7" t="s">
        <v>35</v>
      </c>
      <c r="E15" s="11" t="s">
        <v>97</v>
      </c>
    </row>
    <row r="16" spans="1:4" ht="13.5">
      <c r="A16" s="7"/>
      <c r="B16" s="7"/>
      <c r="C16" s="8"/>
      <c r="D16" s="7"/>
    </row>
    <row r="17" spans="1:4" ht="13.5">
      <c r="A17" s="7"/>
      <c r="B17" s="7"/>
      <c r="C17" s="7"/>
      <c r="D17" s="7"/>
    </row>
    <row r="18" spans="1:4" ht="13.5">
      <c r="A18" s="7" t="s">
        <v>20</v>
      </c>
      <c r="B18" s="7" t="s">
        <v>36</v>
      </c>
      <c r="C18" s="7">
        <f>C10*(C15/1000)^2</f>
        <v>12.9032</v>
      </c>
      <c r="D18" s="7" t="s">
        <v>37</v>
      </c>
    </row>
    <row r="19" spans="1:5" ht="13.5">
      <c r="A19" s="7" t="s">
        <v>21</v>
      </c>
      <c r="B19" s="7" t="s">
        <v>38</v>
      </c>
      <c r="C19" s="8">
        <v>0.0666</v>
      </c>
      <c r="D19" s="7"/>
      <c r="E19" s="20" t="s">
        <v>110</v>
      </c>
    </row>
    <row r="20" spans="1:4" ht="13.5">
      <c r="A20" s="12" t="s">
        <v>72</v>
      </c>
      <c r="B20" s="7"/>
      <c r="C20" s="7">
        <f>C9*60*1000/(C15*PI())/C19</f>
        <v>2257.9973482570094</v>
      </c>
      <c r="D20" s="12" t="s">
        <v>61</v>
      </c>
    </row>
    <row r="21" spans="1:4" ht="13.5">
      <c r="A21" s="7" t="s">
        <v>22</v>
      </c>
      <c r="B21" s="7" t="s">
        <v>23</v>
      </c>
      <c r="C21" s="7">
        <f>C18*C19^2</f>
        <v>0.05723291779200001</v>
      </c>
      <c r="D21" s="7" t="s">
        <v>39</v>
      </c>
    </row>
    <row r="22" spans="1:4" ht="13.5">
      <c r="A22" s="12" t="s">
        <v>88</v>
      </c>
      <c r="B22" s="12" t="s">
        <v>89</v>
      </c>
      <c r="C22" s="7">
        <f>C21/(4*9.8)</f>
        <v>0.0014600234130612245</v>
      </c>
      <c r="D22" s="7" t="s">
        <v>39</v>
      </c>
    </row>
    <row r="23" spans="1:4" ht="13.5">
      <c r="A23" s="12" t="s">
        <v>90</v>
      </c>
      <c r="B23" s="12" t="s">
        <v>91</v>
      </c>
      <c r="C23" s="8">
        <v>0.00257</v>
      </c>
      <c r="D23" s="7" t="s">
        <v>39</v>
      </c>
    </row>
    <row r="24" spans="1:4" ht="13.5">
      <c r="A24" s="12" t="s">
        <v>92</v>
      </c>
      <c r="B24" s="12"/>
      <c r="C24" s="7">
        <f>C22/C23</f>
        <v>0.5681024953545621</v>
      </c>
      <c r="D24" s="7"/>
    </row>
    <row r="25" spans="1:4" ht="13.5">
      <c r="A25" s="7" t="s">
        <v>24</v>
      </c>
      <c r="B25" s="7" t="s">
        <v>40</v>
      </c>
      <c r="C25" s="7">
        <f>C21/375*(1800/C14)</f>
        <v>0.5494360108032</v>
      </c>
      <c r="D25" s="7" t="s">
        <v>41</v>
      </c>
    </row>
    <row r="26" spans="1:4" ht="13.5">
      <c r="A26" s="7"/>
      <c r="B26" s="7"/>
      <c r="C26" s="7"/>
      <c r="D26" s="7"/>
    </row>
    <row r="27" spans="1:4" ht="13.5">
      <c r="A27" s="7" t="s">
        <v>25</v>
      </c>
      <c r="B27" s="12" t="s">
        <v>96</v>
      </c>
      <c r="C27" s="7">
        <f>1.027*C25*1800/1000</f>
        <v>1.0156874095707955</v>
      </c>
      <c r="D27" s="12" t="s">
        <v>73</v>
      </c>
    </row>
    <row r="28" spans="1:4" ht="13.5">
      <c r="A28" s="12" t="s">
        <v>93</v>
      </c>
      <c r="B28" s="12" t="s">
        <v>94</v>
      </c>
      <c r="C28" s="7">
        <f>C27+C12*0.001</f>
        <v>1.451242965126351</v>
      </c>
      <c r="D28" s="12" t="s">
        <v>73</v>
      </c>
    </row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5" ht="13.5"/>
    <row r="46" ht="13.5"/>
    <row r="47" ht="13.5"/>
    <row r="48" ht="13.5"/>
    <row r="49" ht="13.5"/>
    <row r="52" ht="13.5"/>
    <row r="53" ht="13.5"/>
    <row r="54" ht="13.5"/>
    <row r="55" ht="13.5"/>
    <row r="56" ht="13.5"/>
    <row r="59" ht="13.5"/>
    <row r="60" ht="13.5"/>
  </sheetData>
  <printOptions/>
  <pageMargins left="0.5905511811023623" right="0.3937007874015748" top="0.5905511811023623" bottom="0.5905511811023623" header="0.11811023622047245" footer="0.118110236220472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C7" sqref="C7"/>
    </sheetView>
  </sheetViews>
  <sheetFormatPr defaultColWidth="9.00390625" defaultRowHeight="13.5"/>
  <cols>
    <col min="1" max="1" width="14.25390625" style="5" customWidth="1"/>
    <col min="2" max="16384" width="9.00390625" style="5" customWidth="1"/>
  </cols>
  <sheetData>
    <row r="1" spans="1:2" ht="13.5">
      <c r="A1" s="11" t="s">
        <v>74</v>
      </c>
      <c r="B1" s="10"/>
    </row>
    <row r="4" spans="1:3" ht="13.5">
      <c r="A4" s="5" t="s">
        <v>60</v>
      </c>
      <c r="B4" s="10">
        <v>996</v>
      </c>
      <c r="C4" s="5" t="s">
        <v>66</v>
      </c>
    </row>
    <row r="5" spans="1:3" ht="13.5">
      <c r="A5" s="5" t="s">
        <v>62</v>
      </c>
      <c r="B5" s="10">
        <v>0.09776</v>
      </c>
      <c r="C5" s="5" t="s">
        <v>67</v>
      </c>
    </row>
    <row r="6" spans="1:3" ht="13.5">
      <c r="A6" s="5" t="s">
        <v>64</v>
      </c>
      <c r="B6" s="5">
        <f>1.027*B4*B5/1000</f>
        <v>0.09999792192</v>
      </c>
      <c r="C6" s="11" t="s">
        <v>87</v>
      </c>
    </row>
    <row r="11" spans="1:3" ht="13.5">
      <c r="A11" s="5" t="s">
        <v>64</v>
      </c>
      <c r="B11" s="10">
        <v>0.1</v>
      </c>
      <c r="C11" s="5" t="s">
        <v>68</v>
      </c>
    </row>
    <row r="12" spans="1:3" ht="13.5">
      <c r="A12" s="5" t="s">
        <v>60</v>
      </c>
      <c r="B12" s="10">
        <v>996</v>
      </c>
      <c r="C12" s="5" t="s">
        <v>66</v>
      </c>
    </row>
    <row r="13" spans="1:3" ht="13.5">
      <c r="A13" s="5" t="s">
        <v>65</v>
      </c>
      <c r="B13" s="5">
        <f>B11*1000/(1.027*B12)</f>
        <v>0.09776203157322572</v>
      </c>
      <c r="C13" s="5" t="s">
        <v>63</v>
      </c>
    </row>
    <row r="14" spans="2:3" ht="13.5">
      <c r="B14" s="5">
        <f>B11*1000/(1.027*B12)*100</f>
        <v>9.776203157322572</v>
      </c>
      <c r="C14" s="11" t="s">
        <v>71</v>
      </c>
    </row>
  </sheetData>
  <printOptions/>
  <pageMargins left="0.75" right="0.75" top="1" bottom="1" header="0.512" footer="0.512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F51" sqref="F51"/>
    </sheetView>
  </sheetViews>
  <sheetFormatPr defaultColWidth="9.00390625" defaultRowHeight="13.5"/>
  <cols>
    <col min="1" max="1" width="12.25390625" style="14" customWidth="1"/>
    <col min="2" max="2" width="6.125" style="14" customWidth="1"/>
    <col min="3" max="3" width="7.50390625" style="14" customWidth="1"/>
    <col min="4" max="16384" width="9.00390625" style="14" customWidth="1"/>
  </cols>
  <sheetData>
    <row r="1" spans="1:3" ht="13.5">
      <c r="A1" s="13" t="s">
        <v>75</v>
      </c>
      <c r="B1" s="13"/>
      <c r="C1" s="13"/>
    </row>
    <row r="2" spans="1:3" ht="15" customHeight="1">
      <c r="A2" s="29" t="s">
        <v>76</v>
      </c>
      <c r="B2" s="29"/>
      <c r="C2" s="29"/>
    </row>
    <row r="3" spans="1:3" ht="15" customHeight="1">
      <c r="A3" s="15" t="s">
        <v>77</v>
      </c>
      <c r="B3" s="16">
        <v>6</v>
      </c>
      <c r="C3" s="17" t="s">
        <v>81</v>
      </c>
    </row>
    <row r="4" spans="1:3" ht="15" customHeight="1">
      <c r="A4" s="15" t="s">
        <v>78</v>
      </c>
      <c r="B4" s="16">
        <v>30</v>
      </c>
      <c r="C4" s="17" t="s">
        <v>81</v>
      </c>
    </row>
    <row r="5" spans="1:3" ht="15" customHeight="1">
      <c r="A5" s="15" t="s">
        <v>79</v>
      </c>
      <c r="B5" s="16">
        <v>18</v>
      </c>
      <c r="C5" s="17" t="s">
        <v>82</v>
      </c>
    </row>
    <row r="6" spans="1:3" ht="15" customHeight="1">
      <c r="A6" s="18" t="s">
        <v>83</v>
      </c>
      <c r="B6" s="16">
        <v>14.4</v>
      </c>
      <c r="C6" s="17" t="s">
        <v>84</v>
      </c>
    </row>
    <row r="7" spans="1:3" ht="15" customHeight="1">
      <c r="A7" s="17" t="s">
        <v>80</v>
      </c>
      <c r="B7" s="19">
        <f>(4*B6*1000)/(B3*B4*B5)</f>
        <v>17.77777777777778</v>
      </c>
      <c r="C7" s="17" t="s">
        <v>85</v>
      </c>
    </row>
    <row r="9" spans="1:3" ht="13.5">
      <c r="A9" s="13"/>
      <c r="B9" s="13"/>
      <c r="C9" s="13"/>
    </row>
    <row r="10" spans="1:3" ht="13.5">
      <c r="A10" s="13"/>
      <c r="B10" s="13"/>
      <c r="C10" s="13"/>
    </row>
    <row r="11" spans="1:3" ht="13.5">
      <c r="A11" s="13"/>
      <c r="B11" s="13"/>
      <c r="C11" s="13"/>
    </row>
  </sheetData>
  <sheetProtection/>
  <mergeCells count="1">
    <mergeCell ref="A2:C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kousyou</dc:creator>
  <cp:keywords/>
  <dc:description/>
  <cp:lastModifiedBy>k</cp:lastModifiedBy>
  <cp:lastPrinted>2004-08-25T09:53:58Z</cp:lastPrinted>
  <dcterms:created xsi:type="dcterms:W3CDTF">2004-07-10T00:25:24Z</dcterms:created>
  <dcterms:modified xsi:type="dcterms:W3CDTF">2012-10-29T08:40:03Z</dcterms:modified>
  <cp:category/>
  <cp:version/>
  <cp:contentType/>
  <cp:contentStatus/>
</cp:coreProperties>
</file>